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\Desktop\"/>
    </mc:Choice>
  </mc:AlternateContent>
  <bookViews>
    <workbookView xWindow="0" yWindow="0" windowWidth="19200" windowHeight="8190" activeTab="2"/>
  </bookViews>
  <sheets>
    <sheet name="여행 가기 전 예산" sheetId="1" r:id="rId1"/>
    <sheet name="실제 사용 내역" sheetId="2" r:id="rId2"/>
    <sheet name="유레일 뮤지엄 패스 할인" sheetId="3" r:id="rId3"/>
  </sheets>
  <calcPr calcId="152511"/>
</workbook>
</file>

<file path=xl/calcChain.xml><?xml version="1.0" encoding="utf-8"?>
<calcChain xmlns="http://schemas.openxmlformats.org/spreadsheetml/2006/main">
  <c r="B36" i="3" l="1"/>
  <c r="D31" i="3"/>
  <c r="D36" i="3" s="1"/>
  <c r="E36" i="3" s="1"/>
  <c r="B28" i="3"/>
  <c r="E28" i="3" s="1"/>
  <c r="D15" i="3"/>
  <c r="C15" i="3"/>
  <c r="B15" i="3"/>
  <c r="C82" i="2" l="1"/>
  <c r="N61" i="2"/>
  <c r="N58" i="2" l="1"/>
  <c r="N35" i="2" l="1"/>
  <c r="N29" i="2"/>
  <c r="N23" i="2"/>
  <c r="N48" i="2"/>
  <c r="M82" i="2"/>
  <c r="K82" i="2"/>
  <c r="I82" i="2"/>
  <c r="G2" i="2"/>
  <c r="N2" i="2" s="1"/>
  <c r="E21" i="2"/>
  <c r="E82" i="2" s="1"/>
  <c r="N54" i="2"/>
  <c r="N42" i="2"/>
  <c r="N39" i="2"/>
  <c r="N14" i="2"/>
  <c r="N11" i="2"/>
  <c r="N9" i="2"/>
  <c r="E16" i="1"/>
  <c r="E17" i="1"/>
  <c r="E18" i="1"/>
  <c r="E15" i="1"/>
  <c r="E7" i="1"/>
  <c r="E8" i="1"/>
  <c r="E9" i="1"/>
  <c r="E6" i="1"/>
  <c r="E29" i="1"/>
  <c r="E25" i="1"/>
  <c r="D25" i="1"/>
  <c r="C25" i="1"/>
  <c r="E19" i="1"/>
  <c r="C19" i="1"/>
  <c r="E5" i="1"/>
  <c r="C11" i="1"/>
  <c r="C27" i="1" s="1"/>
  <c r="D8" i="1"/>
  <c r="D9" i="1"/>
  <c r="D7" i="1"/>
  <c r="E4" i="1"/>
  <c r="E10" i="1"/>
  <c r="N19" i="2" l="1"/>
  <c r="G82" i="2"/>
  <c r="N82" i="2" s="1"/>
  <c r="M83" i="2" s="1"/>
  <c r="E11" i="1"/>
  <c r="E27" i="1" s="1"/>
  <c r="D11" i="1"/>
  <c r="D27" i="1" s="1"/>
  <c r="D29" i="1" s="1"/>
  <c r="F29" i="1" s="1"/>
  <c r="O82" i="2" l="1"/>
  <c r="K83" i="2"/>
  <c r="G83" i="2"/>
  <c r="C83" i="2"/>
  <c r="I83" i="2"/>
  <c r="E83" i="2"/>
</calcChain>
</file>

<file path=xl/sharedStrings.xml><?xml version="1.0" encoding="utf-8"?>
<sst xmlns="http://schemas.openxmlformats.org/spreadsheetml/2006/main" count="216" uniqueCount="184">
  <si>
    <t>숙박</t>
    <phoneticPr fontId="1" type="noConversion"/>
  </si>
  <si>
    <t>교통</t>
    <phoneticPr fontId="1" type="noConversion"/>
  </si>
  <si>
    <t>볼거리</t>
    <phoneticPr fontId="1" type="noConversion"/>
  </si>
  <si>
    <t>로마</t>
    <phoneticPr fontId="1" type="noConversion"/>
  </si>
  <si>
    <t>피렌체</t>
    <phoneticPr fontId="1" type="noConversion"/>
  </si>
  <si>
    <t>빈</t>
    <phoneticPr fontId="1" type="noConversion"/>
  </si>
  <si>
    <t>잘츠부르크</t>
    <phoneticPr fontId="1" type="noConversion"/>
  </si>
  <si>
    <t>뮌헨</t>
    <phoneticPr fontId="1" type="noConversion"/>
  </si>
  <si>
    <t>프랑크푸르트</t>
    <phoneticPr fontId="1" type="noConversion"/>
  </si>
  <si>
    <t>파리</t>
    <phoneticPr fontId="1" type="noConversion"/>
  </si>
  <si>
    <t>유로</t>
    <phoneticPr fontId="1" type="noConversion"/>
  </si>
  <si>
    <t>원화</t>
    <phoneticPr fontId="1" type="noConversion"/>
  </si>
  <si>
    <t>합계</t>
    <phoneticPr fontId="1" type="noConversion"/>
  </si>
  <si>
    <t>잔금</t>
    <phoneticPr fontId="1" type="noConversion"/>
  </si>
  <si>
    <t>항공권</t>
    <phoneticPr fontId="1" type="noConversion"/>
  </si>
  <si>
    <t>유레일패스</t>
    <phoneticPr fontId="1" type="noConversion"/>
  </si>
  <si>
    <t>로마-피렌체</t>
    <phoneticPr fontId="1" type="noConversion"/>
  </si>
  <si>
    <t>피렌체-베네치아</t>
    <phoneticPr fontId="1" type="noConversion"/>
  </si>
  <si>
    <t>베네치아-빈</t>
    <phoneticPr fontId="1" type="noConversion"/>
  </si>
  <si>
    <t>프랑크푸르트-파리</t>
    <phoneticPr fontId="1" type="noConversion"/>
  </si>
  <si>
    <t>바티칸 가이드</t>
    <phoneticPr fontId="1" type="noConversion"/>
  </si>
  <si>
    <t>파리 가이드</t>
    <phoneticPr fontId="1" type="noConversion"/>
  </si>
  <si>
    <t>파리 뮤지엄패스</t>
    <phoneticPr fontId="1" type="noConversion"/>
  </si>
  <si>
    <t>바티칸</t>
    <phoneticPr fontId="1" type="noConversion"/>
  </si>
  <si>
    <t>총계</t>
    <phoneticPr fontId="1" type="noConversion"/>
  </si>
  <si>
    <t>환전</t>
    <phoneticPr fontId="1" type="noConversion"/>
  </si>
  <si>
    <t>2월 7일</t>
    <phoneticPr fontId="1" type="noConversion"/>
  </si>
  <si>
    <t>2월 8일</t>
    <phoneticPr fontId="1" type="noConversion"/>
  </si>
  <si>
    <t>2월 9일</t>
  </si>
  <si>
    <t>2월 10일</t>
  </si>
  <si>
    <t>2월 11일</t>
  </si>
  <si>
    <t>2월 12일</t>
  </si>
  <si>
    <t>2월 13일</t>
  </si>
  <si>
    <t>2월 14일</t>
  </si>
  <si>
    <t>교통비</t>
    <phoneticPr fontId="1" type="noConversion"/>
  </si>
  <si>
    <t>식비</t>
    <phoneticPr fontId="1" type="noConversion"/>
  </si>
  <si>
    <t>관람비</t>
    <phoneticPr fontId="1" type="noConversion"/>
  </si>
  <si>
    <t>합계</t>
    <phoneticPr fontId="1" type="noConversion"/>
  </si>
  <si>
    <t>물</t>
    <phoneticPr fontId="1" type="noConversion"/>
  </si>
  <si>
    <t>버스</t>
    <phoneticPr fontId="1" type="noConversion"/>
  </si>
  <si>
    <t>기념품</t>
    <phoneticPr fontId="1" type="noConversion"/>
  </si>
  <si>
    <t>기타</t>
    <phoneticPr fontId="1" type="noConversion"/>
  </si>
  <si>
    <t>남부투어</t>
    <phoneticPr fontId="1" type="noConversion"/>
  </si>
  <si>
    <t>초콜릿</t>
    <phoneticPr fontId="1" type="noConversion"/>
  </si>
  <si>
    <t>점심</t>
    <phoneticPr fontId="1" type="noConversion"/>
  </si>
  <si>
    <t>폼페이</t>
    <phoneticPr fontId="1" type="noConversion"/>
  </si>
  <si>
    <t>성 마리아 마조레</t>
    <phoneticPr fontId="1" type="noConversion"/>
  </si>
  <si>
    <t>콜로세움, 포로 로마노</t>
    <phoneticPr fontId="1" type="noConversion"/>
  </si>
  <si>
    <t>콜로세움 비디오 가이드</t>
    <phoneticPr fontId="1" type="noConversion"/>
  </si>
  <si>
    <t>점심 피자</t>
    <phoneticPr fontId="1" type="noConversion"/>
  </si>
  <si>
    <t>아점 파니니</t>
    <phoneticPr fontId="1" type="noConversion"/>
  </si>
  <si>
    <t>카푸치노</t>
    <phoneticPr fontId="1" type="noConversion"/>
  </si>
  <si>
    <t>트레비 분수</t>
    <phoneticPr fontId="1" type="noConversion"/>
  </si>
  <si>
    <t>젤라또</t>
    <phoneticPr fontId="1" type="noConversion"/>
  </si>
  <si>
    <t>BIT</t>
    <phoneticPr fontId="1" type="noConversion"/>
  </si>
  <si>
    <t>바티칸 수신기</t>
    <phoneticPr fontId="1" type="noConversion"/>
  </si>
  <si>
    <t xml:space="preserve">바티칸 입장료 </t>
    <phoneticPr fontId="1" type="noConversion"/>
  </si>
  <si>
    <t>초코과자</t>
    <phoneticPr fontId="1" type="noConversion"/>
  </si>
  <si>
    <t>로마 티셔츠</t>
    <phoneticPr fontId="1" type="noConversion"/>
  </si>
  <si>
    <t>우피치</t>
    <phoneticPr fontId="1" type="noConversion"/>
  </si>
  <si>
    <t>에스프레소</t>
    <phoneticPr fontId="1" type="noConversion"/>
  </si>
  <si>
    <t>엽서, 책갈피</t>
    <phoneticPr fontId="1" type="noConversion"/>
  </si>
  <si>
    <t>젤라또 티라미슈 맛</t>
    <phoneticPr fontId="1" type="noConversion"/>
  </si>
  <si>
    <t>산 로렌조</t>
    <phoneticPr fontId="1" type="noConversion"/>
  </si>
  <si>
    <t>카페라떼</t>
    <phoneticPr fontId="1" type="noConversion"/>
  </si>
  <si>
    <t>화장실</t>
    <phoneticPr fontId="1" type="noConversion"/>
  </si>
  <si>
    <t>하이네켄</t>
    <phoneticPr fontId="1" type="noConversion"/>
  </si>
  <si>
    <t>짐 맡기기</t>
    <phoneticPr fontId="1" type="noConversion"/>
  </si>
  <si>
    <t>수상 버스</t>
    <phoneticPr fontId="1" type="noConversion"/>
  </si>
  <si>
    <t>점심 빠니니</t>
    <phoneticPr fontId="1" type="noConversion"/>
  </si>
  <si>
    <t>종탑</t>
    <phoneticPr fontId="1" type="noConversion"/>
  </si>
  <si>
    <t>커피</t>
    <phoneticPr fontId="1" type="noConversion"/>
  </si>
  <si>
    <t>와인</t>
    <phoneticPr fontId="1" type="noConversion"/>
  </si>
  <si>
    <t>저녁 피자</t>
    <phoneticPr fontId="1" type="noConversion"/>
  </si>
  <si>
    <t>짐 또 맡기기</t>
    <phoneticPr fontId="1" type="noConversion"/>
  </si>
  <si>
    <t>예약비</t>
    <phoneticPr fontId="1" type="noConversion"/>
  </si>
  <si>
    <t>예약 실수</t>
    <phoneticPr fontId="1" type="noConversion"/>
  </si>
  <si>
    <t>아침 맥모닝</t>
    <phoneticPr fontId="1" type="noConversion"/>
  </si>
  <si>
    <t>지원이네</t>
    <phoneticPr fontId="1" type="noConversion"/>
  </si>
  <si>
    <t>프리마</t>
    <phoneticPr fontId="1" type="noConversion"/>
  </si>
  <si>
    <t>전철 하루권</t>
    <phoneticPr fontId="1" type="noConversion"/>
  </si>
  <si>
    <t>쇤부르크 궁전</t>
    <phoneticPr fontId="1" type="noConversion"/>
  </si>
  <si>
    <t>점심 버거킹</t>
    <phoneticPr fontId="1" type="noConversion"/>
  </si>
  <si>
    <t>시시 박물관</t>
    <phoneticPr fontId="1" type="noConversion"/>
  </si>
  <si>
    <t>오페라 살로메</t>
    <phoneticPr fontId="1" type="noConversion"/>
  </si>
  <si>
    <t>주전부리</t>
    <phoneticPr fontId="1" type="noConversion"/>
  </si>
  <si>
    <t>미술사 박물관</t>
    <phoneticPr fontId="1" type="noConversion"/>
  </si>
  <si>
    <t>오디오 가이드</t>
    <phoneticPr fontId="1" type="noConversion"/>
  </si>
  <si>
    <t>점심 피자, 케밥</t>
    <phoneticPr fontId="1" type="noConversion"/>
  </si>
  <si>
    <t>호스텔 웜밧</t>
    <phoneticPr fontId="1" type="noConversion"/>
  </si>
  <si>
    <t>호스텔 루튼스타이너 예약 실수</t>
    <phoneticPr fontId="1" type="noConversion"/>
  </si>
  <si>
    <t>요호</t>
    <phoneticPr fontId="1" type="noConversion"/>
  </si>
  <si>
    <t>2월 15일</t>
    <phoneticPr fontId="1" type="noConversion"/>
  </si>
  <si>
    <t>2월 16일</t>
    <phoneticPr fontId="1" type="noConversion"/>
  </si>
  <si>
    <t>2월 20일</t>
  </si>
  <si>
    <t>2월 21일</t>
  </si>
  <si>
    <t>2월 22일</t>
  </si>
  <si>
    <t>2월 23일</t>
  </si>
  <si>
    <t>2월 24일</t>
  </si>
  <si>
    <t>아침 호스텔</t>
    <phoneticPr fontId="1" type="noConversion"/>
  </si>
  <si>
    <t>살쯔버그 카드</t>
    <phoneticPr fontId="1" type="noConversion"/>
  </si>
  <si>
    <t>모차르트 초콜릿</t>
    <phoneticPr fontId="1" type="noConversion"/>
  </si>
  <si>
    <t>식료품</t>
    <phoneticPr fontId="1" type="noConversion"/>
  </si>
  <si>
    <t>유로 호스텔</t>
    <phoneticPr fontId="1" type="noConversion"/>
  </si>
  <si>
    <t>맥주</t>
    <phoneticPr fontId="1" type="noConversion"/>
  </si>
  <si>
    <t>아침 공짜</t>
    <phoneticPr fontId="1" type="noConversion"/>
  </si>
  <si>
    <t>점심 다하우</t>
    <phoneticPr fontId="1" type="noConversion"/>
  </si>
  <si>
    <t>다하우</t>
    <phoneticPr fontId="1" type="noConversion"/>
  </si>
  <si>
    <t>저녁 쌀국수</t>
    <phoneticPr fontId="1" type="noConversion"/>
  </si>
  <si>
    <t>프랑크푸르트</t>
    <phoneticPr fontId="1" type="noConversion"/>
  </si>
  <si>
    <t>빵</t>
    <phoneticPr fontId="1" type="noConversion"/>
  </si>
  <si>
    <t>괴테 생가</t>
    <phoneticPr fontId="1" type="noConversion"/>
  </si>
  <si>
    <t>파리 지트</t>
    <phoneticPr fontId="1" type="noConversion"/>
  </si>
  <si>
    <t>숙박</t>
    <phoneticPr fontId="1" type="noConversion"/>
  </si>
  <si>
    <t>사전 사용</t>
    <phoneticPr fontId="1" type="noConversion"/>
  </si>
  <si>
    <t>비행기</t>
    <phoneticPr fontId="1" type="noConversion"/>
  </si>
  <si>
    <t>유레일 패스</t>
    <phoneticPr fontId="1" type="noConversion"/>
  </si>
  <si>
    <t>로마-피렌체</t>
    <phoneticPr fontId="1" type="noConversion"/>
  </si>
  <si>
    <t>피렌체-베네치아</t>
    <phoneticPr fontId="1" type="noConversion"/>
  </si>
  <si>
    <t>프랑크푸르트-파리</t>
    <phoneticPr fontId="1" type="noConversion"/>
  </si>
  <si>
    <t>바티칸 가이드</t>
    <phoneticPr fontId="1" type="noConversion"/>
  </si>
  <si>
    <t>2월 17일</t>
    <phoneticPr fontId="1" type="noConversion"/>
  </si>
  <si>
    <t>2월 18일</t>
    <phoneticPr fontId="1" type="noConversion"/>
  </si>
  <si>
    <t>2월 19일</t>
    <phoneticPr fontId="1" type="noConversion"/>
  </si>
  <si>
    <t>잃어버린 돈</t>
    <phoneticPr fontId="1" type="noConversion"/>
  </si>
  <si>
    <t>백분율</t>
    <phoneticPr fontId="1" type="noConversion"/>
  </si>
  <si>
    <t>몽파르나스 야경</t>
    <phoneticPr fontId="1" type="noConversion"/>
  </si>
  <si>
    <t>카르네 10개</t>
    <phoneticPr fontId="1" type="noConversion"/>
  </si>
  <si>
    <t>점심 바게뜨</t>
    <phoneticPr fontId="1" type="noConversion"/>
  </si>
  <si>
    <t>주전부리</t>
    <phoneticPr fontId="1" type="noConversion"/>
  </si>
  <si>
    <t>뮤지엄 패스 4일</t>
    <phoneticPr fontId="1" type="noConversion"/>
  </si>
  <si>
    <t>루브르 오디오 가이드</t>
    <phoneticPr fontId="1" type="noConversion"/>
  </si>
  <si>
    <t>오랑주리</t>
    <phoneticPr fontId="1" type="noConversion"/>
  </si>
  <si>
    <t>점심 오르세</t>
    <phoneticPr fontId="1" type="noConversion"/>
  </si>
  <si>
    <t>책갈피</t>
    <phoneticPr fontId="1" type="noConversion"/>
  </si>
  <si>
    <t>몽주약국</t>
    <phoneticPr fontId="1" type="noConversion"/>
  </si>
  <si>
    <t>카르네</t>
    <phoneticPr fontId="1" type="noConversion"/>
  </si>
  <si>
    <t>베르사유 기차</t>
    <phoneticPr fontId="1" type="noConversion"/>
  </si>
  <si>
    <t>맥도날드 점심</t>
    <phoneticPr fontId="1" type="noConversion"/>
  </si>
  <si>
    <t>카르페</t>
    <phoneticPr fontId="1" type="noConversion"/>
  </si>
  <si>
    <t>초콜릿</t>
    <phoneticPr fontId="1" type="noConversion"/>
  </si>
  <si>
    <t>점심 바게트</t>
    <phoneticPr fontId="1" type="noConversion"/>
  </si>
  <si>
    <t>오르세 책</t>
    <phoneticPr fontId="1" type="noConversion"/>
  </si>
  <si>
    <t>길거리 공연</t>
    <phoneticPr fontId="1" type="noConversion"/>
  </si>
  <si>
    <t>오르세</t>
    <phoneticPr fontId="1" type="noConversion"/>
  </si>
  <si>
    <t>로댕</t>
    <phoneticPr fontId="1" type="noConversion"/>
  </si>
  <si>
    <t>베르샤유</t>
    <phoneticPr fontId="1" type="noConversion"/>
  </si>
  <si>
    <t>판테옹</t>
    <phoneticPr fontId="1" type="noConversion"/>
  </si>
  <si>
    <t>퐁피듀</t>
    <phoneticPr fontId="1" type="noConversion"/>
  </si>
  <si>
    <t>간식</t>
    <phoneticPr fontId="1" type="noConversion"/>
  </si>
  <si>
    <t>맥주</t>
    <phoneticPr fontId="1" type="noConversion"/>
  </si>
  <si>
    <t>RER 파리 - Val d'Europe</t>
    <phoneticPr fontId="1" type="noConversion"/>
  </si>
  <si>
    <t>엄마 가방</t>
    <phoneticPr fontId="1" type="noConversion"/>
  </si>
  <si>
    <t>정가</t>
    <phoneticPr fontId="1" type="noConversion"/>
  </si>
  <si>
    <t>유레일 패스 유스 글로벌 15일 연속</t>
    <phoneticPr fontId="1" type="noConversion"/>
  </si>
  <si>
    <t>로마-피렌체</t>
    <phoneticPr fontId="1" type="noConversion"/>
  </si>
  <si>
    <t>피렌체-베네치아</t>
    <phoneticPr fontId="1" type="noConversion"/>
  </si>
  <si>
    <t>베네치아-빈</t>
    <phoneticPr fontId="1" type="noConversion"/>
  </si>
  <si>
    <t>빈-잘츠부르크</t>
    <phoneticPr fontId="1" type="noConversion"/>
  </si>
  <si>
    <t>잘츠부르크-뮌헨</t>
    <phoneticPr fontId="1" type="noConversion"/>
  </si>
  <si>
    <t>뮌헨-프랑크푸르트</t>
    <phoneticPr fontId="1" type="noConversion"/>
  </si>
  <si>
    <t>프랑크푸르트-파리</t>
    <phoneticPr fontId="1" type="noConversion"/>
  </si>
  <si>
    <t>파리-베르사유</t>
    <phoneticPr fontId="1" type="noConversion"/>
  </si>
  <si>
    <t>파리 북역-샤를드골공항</t>
    <phoneticPr fontId="1" type="noConversion"/>
  </si>
  <si>
    <t>정가(최대)</t>
    <phoneticPr fontId="1" type="noConversion"/>
  </si>
  <si>
    <t>정가(최소)</t>
    <phoneticPr fontId="1" type="noConversion"/>
  </si>
  <si>
    <t>합계</t>
    <phoneticPr fontId="1" type="noConversion"/>
  </si>
  <si>
    <t>이득</t>
    <phoneticPr fontId="1" type="noConversion"/>
  </si>
  <si>
    <t>실제 쓴 돈(예약비, 수수료)</t>
    <phoneticPr fontId="1" type="noConversion"/>
  </si>
  <si>
    <t>뮤지엄 패스 4일권</t>
    <phoneticPr fontId="1" type="noConversion"/>
  </si>
  <si>
    <t>루브르</t>
    <phoneticPr fontId="1" type="noConversion"/>
  </si>
  <si>
    <t>오르세 (2번)</t>
    <phoneticPr fontId="1" type="noConversion"/>
  </si>
  <si>
    <t>오랑주리</t>
    <phoneticPr fontId="1" type="noConversion"/>
  </si>
  <si>
    <t>퐁피두</t>
    <phoneticPr fontId="1" type="noConversion"/>
  </si>
  <si>
    <t>로댕</t>
    <phoneticPr fontId="1" type="noConversion"/>
  </si>
  <si>
    <t>국제학생증</t>
    <phoneticPr fontId="1" type="noConversion"/>
  </si>
  <si>
    <t>팡테옹</t>
    <phoneticPr fontId="1" type="noConversion"/>
  </si>
  <si>
    <t>베르사유</t>
    <phoneticPr fontId="1" type="noConversion"/>
  </si>
  <si>
    <t>바티칸</t>
    <phoneticPr fontId="1" type="noConversion"/>
  </si>
  <si>
    <t>다하우 수용소 오디오 가이드</t>
    <phoneticPr fontId="1" type="noConversion"/>
  </si>
  <si>
    <t>빈 미술사 박물관</t>
    <phoneticPr fontId="1" type="noConversion"/>
  </si>
  <si>
    <t>발급비(18,000원, 1유로 1,460으로 계산)</t>
    <phoneticPr fontId="1" type="noConversion"/>
  </si>
  <si>
    <t>독일 S-bahn</t>
    <phoneticPr fontId="1" type="noConversion"/>
  </si>
  <si>
    <t>57.1 ~ 187.1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</si>
</sst>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176" fontId="0" fillId="0" borderId="0" xfId="0" applyNumberFormat="1">
      <alignment vertical="center"/>
    </xf>
    <xf numFmtId="10" fontId="0" fillId="0" borderId="0" xfId="1" applyNumberFormat="1" applyFont="1">
      <alignment vertical="center"/>
    </xf>
    <xf numFmtId="1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topLeftCell="A11" workbookViewId="0">
      <selection activeCell="B22" sqref="B22"/>
    </sheetView>
  </sheetViews>
  <sheetFormatPr defaultRowHeight="16.5" x14ac:dyDescent="0.3"/>
  <cols>
    <col min="2" max="2" width="18" bestFit="1" customWidth="1"/>
    <col min="5" max="5" width="16.875" customWidth="1"/>
  </cols>
  <sheetData>
    <row r="2" spans="1:5" x14ac:dyDescent="0.3">
      <c r="C2" t="s">
        <v>10</v>
      </c>
      <c r="D2" t="s">
        <v>13</v>
      </c>
      <c r="E2" t="s">
        <v>11</v>
      </c>
    </row>
    <row r="3" spans="1:5" x14ac:dyDescent="0.3">
      <c r="B3" t="s">
        <v>0</v>
      </c>
    </row>
    <row r="4" spans="1:5" x14ac:dyDescent="0.3">
      <c r="B4" t="s">
        <v>3</v>
      </c>
      <c r="C4">
        <v>90</v>
      </c>
      <c r="E4">
        <f>8800/6*9 +119258</f>
        <v>132458</v>
      </c>
    </row>
    <row r="5" spans="1:5" x14ac:dyDescent="0.3">
      <c r="B5" t="s">
        <v>4</v>
      </c>
      <c r="C5">
        <v>60</v>
      </c>
      <c r="E5">
        <f>8800+79306</f>
        <v>88106</v>
      </c>
    </row>
    <row r="6" spans="1:5" x14ac:dyDescent="0.3">
      <c r="B6" t="s">
        <v>5</v>
      </c>
      <c r="C6">
        <v>12.25</v>
      </c>
      <c r="D6">
        <v>10.01</v>
      </c>
      <c r="E6">
        <f>C6*1464</f>
        <v>17934</v>
      </c>
    </row>
    <row r="7" spans="1:5" x14ac:dyDescent="0.3">
      <c r="B7" t="s">
        <v>6</v>
      </c>
      <c r="C7">
        <v>19</v>
      </c>
      <c r="D7">
        <f>C7*0.9</f>
        <v>17.100000000000001</v>
      </c>
      <c r="E7">
        <f t="shared" ref="E7:E9" si="0">C7*1464</f>
        <v>27816</v>
      </c>
    </row>
    <row r="8" spans="1:5" x14ac:dyDescent="0.3">
      <c r="B8" t="s">
        <v>7</v>
      </c>
      <c r="C8">
        <v>14.5</v>
      </c>
      <c r="D8">
        <f t="shared" ref="D8:D9" si="1">C8*0.9</f>
        <v>13.05</v>
      </c>
      <c r="E8">
        <f t="shared" si="0"/>
        <v>21228</v>
      </c>
    </row>
    <row r="9" spans="1:5" x14ac:dyDescent="0.3">
      <c r="B9" t="s">
        <v>8</v>
      </c>
      <c r="C9">
        <v>34</v>
      </c>
      <c r="D9">
        <f t="shared" si="1"/>
        <v>30.6</v>
      </c>
      <c r="E9">
        <f t="shared" si="0"/>
        <v>49776</v>
      </c>
    </row>
    <row r="10" spans="1:5" x14ac:dyDescent="0.3">
      <c r="B10" t="s">
        <v>9</v>
      </c>
      <c r="C10">
        <v>180</v>
      </c>
      <c r="E10">
        <f xml:space="preserve"> 8800 + 255439</f>
        <v>264239</v>
      </c>
    </row>
    <row r="11" spans="1:5" x14ac:dyDescent="0.3">
      <c r="A11" t="s">
        <v>12</v>
      </c>
      <c r="C11">
        <f>SUM(C4:C10)</f>
        <v>409.75</v>
      </c>
      <c r="D11">
        <f t="shared" ref="D11:E11" si="2">SUM(D4:D10)</f>
        <v>70.759999999999991</v>
      </c>
      <c r="E11">
        <f t="shared" si="2"/>
        <v>601557</v>
      </c>
    </row>
    <row r="12" spans="1:5" x14ac:dyDescent="0.3">
      <c r="B12" t="s">
        <v>1</v>
      </c>
    </row>
    <row r="13" spans="1:5" x14ac:dyDescent="0.3">
      <c r="B13" t="s">
        <v>14</v>
      </c>
      <c r="E13">
        <v>1306700</v>
      </c>
    </row>
    <row r="14" spans="1:5" x14ac:dyDescent="0.3">
      <c r="B14" t="s">
        <v>15</v>
      </c>
      <c r="C14">
        <v>268</v>
      </c>
      <c r="E14">
        <v>393600</v>
      </c>
    </row>
    <row r="15" spans="1:5" x14ac:dyDescent="0.3">
      <c r="B15" t="s">
        <v>16</v>
      </c>
      <c r="C15">
        <v>10</v>
      </c>
      <c r="E15">
        <f>C15*1464</f>
        <v>14640</v>
      </c>
    </row>
    <row r="16" spans="1:5" x14ac:dyDescent="0.3">
      <c r="B16" t="s">
        <v>17</v>
      </c>
      <c r="C16">
        <v>10</v>
      </c>
      <c r="E16">
        <f t="shared" ref="E16:E18" si="3">C16*1464</f>
        <v>14640</v>
      </c>
    </row>
    <row r="17" spans="1:6" x14ac:dyDescent="0.3">
      <c r="B17" t="s">
        <v>18</v>
      </c>
      <c r="C17">
        <v>29</v>
      </c>
      <c r="E17">
        <f t="shared" si="3"/>
        <v>42456</v>
      </c>
    </row>
    <row r="18" spans="1:6" x14ac:dyDescent="0.3">
      <c r="B18" t="s">
        <v>19</v>
      </c>
      <c r="C18">
        <v>19</v>
      </c>
      <c r="E18">
        <f t="shared" si="3"/>
        <v>27816</v>
      </c>
    </row>
    <row r="19" spans="1:6" x14ac:dyDescent="0.3">
      <c r="A19" t="s">
        <v>12</v>
      </c>
      <c r="C19">
        <f>SUM(C13:C18)</f>
        <v>336</v>
      </c>
      <c r="E19">
        <f t="shared" ref="E19" si="4">SUM(E13:E18)</f>
        <v>1799852</v>
      </c>
    </row>
    <row r="20" spans="1:6" x14ac:dyDescent="0.3">
      <c r="B20" t="s">
        <v>2</v>
      </c>
    </row>
    <row r="21" spans="1:6" x14ac:dyDescent="0.3">
      <c r="B21" t="s">
        <v>20</v>
      </c>
      <c r="E21">
        <v>17000</v>
      </c>
    </row>
    <row r="22" spans="1:6" x14ac:dyDescent="0.3">
      <c r="B22" t="s">
        <v>21</v>
      </c>
      <c r="E22">
        <v>15000</v>
      </c>
    </row>
    <row r="23" spans="1:6" x14ac:dyDescent="0.3">
      <c r="B23" t="s">
        <v>22</v>
      </c>
      <c r="C23">
        <v>56</v>
      </c>
      <c r="D23">
        <v>56</v>
      </c>
    </row>
    <row r="24" spans="1:6" x14ac:dyDescent="0.3">
      <c r="B24" t="s">
        <v>23</v>
      </c>
      <c r="C24">
        <v>8</v>
      </c>
      <c r="D24">
        <v>8</v>
      </c>
    </row>
    <row r="25" spans="1:6" x14ac:dyDescent="0.3">
      <c r="A25" t="s">
        <v>12</v>
      </c>
      <c r="C25">
        <f>SUM(C20:C24)</f>
        <v>64</v>
      </c>
      <c r="D25">
        <f>SUM(D20:D24)</f>
        <v>64</v>
      </c>
      <c r="E25">
        <f>SUM(E20:E24)</f>
        <v>32000</v>
      </c>
    </row>
    <row r="27" spans="1:6" x14ac:dyDescent="0.3">
      <c r="A27" t="s">
        <v>24</v>
      </c>
      <c r="C27">
        <f>SUM(C11,C19,C25)</f>
        <v>809.75</v>
      </c>
      <c r="D27">
        <f>SUM(D11,D19,D25)</f>
        <v>134.76</v>
      </c>
      <c r="E27">
        <f>SUM(E11,E19,E25)</f>
        <v>2433409</v>
      </c>
    </row>
    <row r="29" spans="1:6" x14ac:dyDescent="0.3">
      <c r="A29" t="s">
        <v>25</v>
      </c>
      <c r="D29">
        <f>D27*1445</f>
        <v>194728.19999999998</v>
      </c>
      <c r="E29">
        <f>50000*18</f>
        <v>900000</v>
      </c>
      <c r="F29">
        <f>D29+E29</f>
        <v>1094728.2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workbookViewId="0">
      <pane ySplit="1" topLeftCell="A64" activePane="bottomLeft" state="frozen"/>
      <selection pane="bottomLeft" activeCell="D75" sqref="D75"/>
    </sheetView>
  </sheetViews>
  <sheetFormatPr defaultRowHeight="16.5" x14ac:dyDescent="0.3"/>
  <sheetData>
    <row r="1" spans="1:14" x14ac:dyDescent="0.3">
      <c r="B1" s="4" t="s">
        <v>35</v>
      </c>
      <c r="C1" s="4"/>
      <c r="D1" s="4" t="s">
        <v>36</v>
      </c>
      <c r="E1" s="4"/>
      <c r="F1" s="4" t="s">
        <v>34</v>
      </c>
      <c r="G1" s="4"/>
      <c r="H1" s="4" t="s">
        <v>40</v>
      </c>
      <c r="I1" s="4"/>
      <c r="J1" s="4" t="s">
        <v>113</v>
      </c>
      <c r="K1" s="4"/>
      <c r="L1" s="4" t="s">
        <v>41</v>
      </c>
      <c r="M1" s="4"/>
      <c r="N1" t="s">
        <v>37</v>
      </c>
    </row>
    <row r="2" spans="1:14" x14ac:dyDescent="0.3">
      <c r="A2" t="s">
        <v>114</v>
      </c>
      <c r="F2" t="s">
        <v>115</v>
      </c>
      <c r="G2">
        <f>1306700/1460</f>
        <v>895</v>
      </c>
      <c r="N2">
        <f>SUM(G2:G6)</f>
        <v>1202</v>
      </c>
    </row>
    <row r="3" spans="1:14" x14ac:dyDescent="0.3">
      <c r="F3" t="s">
        <v>116</v>
      </c>
      <c r="G3">
        <v>268</v>
      </c>
    </row>
    <row r="4" spans="1:14" x14ac:dyDescent="0.3">
      <c r="F4" t="s">
        <v>117</v>
      </c>
      <c r="G4">
        <v>10</v>
      </c>
    </row>
    <row r="5" spans="1:14" x14ac:dyDescent="0.3">
      <c r="F5" t="s">
        <v>118</v>
      </c>
      <c r="G5">
        <v>10</v>
      </c>
    </row>
    <row r="6" spans="1:14" x14ac:dyDescent="0.3">
      <c r="F6" t="s">
        <v>119</v>
      </c>
      <c r="G6">
        <v>19</v>
      </c>
    </row>
    <row r="9" spans="1:14" x14ac:dyDescent="0.3">
      <c r="A9" t="s">
        <v>26</v>
      </c>
      <c r="B9" t="s">
        <v>38</v>
      </c>
      <c r="C9">
        <v>1.2</v>
      </c>
      <c r="F9" t="s">
        <v>39</v>
      </c>
      <c r="G9">
        <v>4</v>
      </c>
      <c r="J9" t="s">
        <v>78</v>
      </c>
      <c r="K9">
        <v>30</v>
      </c>
      <c r="N9">
        <f>C9+G9+K9</f>
        <v>35.200000000000003</v>
      </c>
    </row>
    <row r="11" spans="1:14" x14ac:dyDescent="0.3">
      <c r="A11" t="s">
        <v>27</v>
      </c>
      <c r="B11" t="s">
        <v>38</v>
      </c>
      <c r="C11">
        <v>2.5</v>
      </c>
      <c r="D11" t="s">
        <v>42</v>
      </c>
      <c r="E11">
        <v>70</v>
      </c>
      <c r="H11" t="s">
        <v>43</v>
      </c>
      <c r="I11">
        <v>9</v>
      </c>
      <c r="J11" t="s">
        <v>78</v>
      </c>
      <c r="K11">
        <v>30</v>
      </c>
      <c r="N11">
        <f>C11+G11+K11+E11+I11+C12+E12</f>
        <v>137.5</v>
      </c>
    </row>
    <row r="12" spans="1:14" x14ac:dyDescent="0.3">
      <c r="B12" t="s">
        <v>44</v>
      </c>
      <c r="C12">
        <v>15</v>
      </c>
      <c r="D12" t="s">
        <v>45</v>
      </c>
      <c r="E12">
        <v>11</v>
      </c>
    </row>
    <row r="14" spans="1:14" x14ac:dyDescent="0.3">
      <c r="A14" t="s">
        <v>28</v>
      </c>
      <c r="B14" t="s">
        <v>50</v>
      </c>
      <c r="C14">
        <v>5</v>
      </c>
      <c r="D14" t="s">
        <v>46</v>
      </c>
      <c r="E14">
        <v>2</v>
      </c>
      <c r="J14" t="s">
        <v>78</v>
      </c>
      <c r="K14">
        <v>30</v>
      </c>
      <c r="N14">
        <f>C14+G14+K14+E14+I14+C15+E15+C16+E16+C17+E17</f>
        <v>71.8</v>
      </c>
    </row>
    <row r="15" spans="1:14" x14ac:dyDescent="0.3">
      <c r="B15" t="s">
        <v>49</v>
      </c>
      <c r="C15">
        <v>11</v>
      </c>
      <c r="D15" t="s">
        <v>47</v>
      </c>
      <c r="E15">
        <v>12</v>
      </c>
    </row>
    <row r="16" spans="1:14" x14ac:dyDescent="0.3">
      <c r="B16" t="s">
        <v>51</v>
      </c>
      <c r="C16">
        <v>1.1000000000000001</v>
      </c>
      <c r="D16" t="s">
        <v>48</v>
      </c>
      <c r="E16">
        <v>6</v>
      </c>
    </row>
    <row r="17" spans="1:14" x14ac:dyDescent="0.3">
      <c r="B17" t="s">
        <v>53</v>
      </c>
      <c r="C17">
        <v>4</v>
      </c>
      <c r="D17" t="s">
        <v>52</v>
      </c>
      <c r="E17">
        <v>0.7</v>
      </c>
    </row>
    <row r="19" spans="1:14" x14ac:dyDescent="0.3">
      <c r="A19" t="s">
        <v>29</v>
      </c>
      <c r="B19" t="s">
        <v>57</v>
      </c>
      <c r="C19">
        <v>2</v>
      </c>
      <c r="D19" t="s">
        <v>55</v>
      </c>
      <c r="E19">
        <v>3</v>
      </c>
      <c r="F19" t="s">
        <v>54</v>
      </c>
      <c r="G19">
        <v>1.5</v>
      </c>
      <c r="H19" t="s">
        <v>58</v>
      </c>
      <c r="I19">
        <v>8</v>
      </c>
      <c r="J19" t="s">
        <v>79</v>
      </c>
      <c r="K19">
        <v>30</v>
      </c>
      <c r="N19" s="1">
        <f>C19+G19+K19+E19+I19+C20+E20+C21+E21+C22+E22+G20</f>
        <v>80.143835616438352</v>
      </c>
    </row>
    <row r="20" spans="1:14" x14ac:dyDescent="0.3">
      <c r="B20" t="s">
        <v>44</v>
      </c>
      <c r="C20">
        <v>12.5</v>
      </c>
      <c r="D20" t="s">
        <v>56</v>
      </c>
      <c r="E20">
        <v>8</v>
      </c>
      <c r="F20" t="s">
        <v>54</v>
      </c>
      <c r="G20">
        <v>1.5</v>
      </c>
    </row>
    <row r="21" spans="1:14" x14ac:dyDescent="0.3">
      <c r="B21" t="s">
        <v>53</v>
      </c>
      <c r="C21">
        <v>2</v>
      </c>
      <c r="D21" t="s">
        <v>120</v>
      </c>
      <c r="E21" s="1">
        <f>17000/1460</f>
        <v>11.643835616438356</v>
      </c>
    </row>
    <row r="23" spans="1:14" x14ac:dyDescent="0.3">
      <c r="A23" t="s">
        <v>30</v>
      </c>
      <c r="B23" t="s">
        <v>60</v>
      </c>
      <c r="C23">
        <v>1.2</v>
      </c>
      <c r="D23" t="s">
        <v>59</v>
      </c>
      <c r="E23">
        <v>11</v>
      </c>
      <c r="H23" t="s">
        <v>61</v>
      </c>
      <c r="I23">
        <v>5</v>
      </c>
      <c r="J23" t="s">
        <v>79</v>
      </c>
      <c r="K23">
        <v>30</v>
      </c>
      <c r="L23" t="s">
        <v>65</v>
      </c>
      <c r="M23">
        <v>1</v>
      </c>
      <c r="N23">
        <f>C23+G23+K23+E23+I23+C24+E24+C25+E25+C26+E26+G24+I24+M23+C27</f>
        <v>85.2</v>
      </c>
    </row>
    <row r="24" spans="1:14" x14ac:dyDescent="0.3">
      <c r="B24" t="s">
        <v>62</v>
      </c>
      <c r="C24">
        <v>2.5</v>
      </c>
      <c r="D24" t="s">
        <v>63</v>
      </c>
      <c r="E24">
        <v>7</v>
      </c>
      <c r="H24" t="s">
        <v>43</v>
      </c>
      <c r="I24">
        <v>11.5</v>
      </c>
    </row>
    <row r="25" spans="1:14" x14ac:dyDescent="0.3">
      <c r="B25" t="s">
        <v>44</v>
      </c>
      <c r="C25">
        <v>11.5</v>
      </c>
    </row>
    <row r="26" spans="1:14" x14ac:dyDescent="0.3">
      <c r="B26" t="s">
        <v>64</v>
      </c>
      <c r="C26">
        <v>1.5</v>
      </c>
    </row>
    <row r="27" spans="1:14" x14ac:dyDescent="0.3">
      <c r="B27" t="s">
        <v>66</v>
      </c>
      <c r="C27">
        <v>3</v>
      </c>
    </row>
    <row r="29" spans="1:14" x14ac:dyDescent="0.3">
      <c r="A29" t="s">
        <v>31</v>
      </c>
      <c r="B29" t="s">
        <v>69</v>
      </c>
      <c r="C29">
        <v>5</v>
      </c>
      <c r="D29" t="s">
        <v>70</v>
      </c>
      <c r="E29">
        <v>8</v>
      </c>
      <c r="F29" t="s">
        <v>68</v>
      </c>
      <c r="G29">
        <v>7</v>
      </c>
      <c r="L29" t="s">
        <v>67</v>
      </c>
      <c r="M29">
        <v>5</v>
      </c>
      <c r="N29">
        <f>C29+G29+K29+E29+I29+C30+E30+C31+E31+C32+E32+G30+I30+M29+C33+G31+M30</f>
        <v>99.5</v>
      </c>
    </row>
    <row r="30" spans="1:14" x14ac:dyDescent="0.3">
      <c r="B30" t="s">
        <v>71</v>
      </c>
      <c r="C30">
        <v>1</v>
      </c>
      <c r="F30" t="s">
        <v>75</v>
      </c>
      <c r="G30">
        <v>29</v>
      </c>
      <c r="L30" t="s">
        <v>74</v>
      </c>
      <c r="M30">
        <v>7.1</v>
      </c>
    </row>
    <row r="31" spans="1:14" x14ac:dyDescent="0.3">
      <c r="B31" t="s">
        <v>72</v>
      </c>
      <c r="C31">
        <v>0.6</v>
      </c>
      <c r="F31" t="s">
        <v>76</v>
      </c>
      <c r="G31">
        <v>29</v>
      </c>
    </row>
    <row r="32" spans="1:14" x14ac:dyDescent="0.3">
      <c r="B32" t="s">
        <v>53</v>
      </c>
      <c r="C32">
        <v>1.3</v>
      </c>
    </row>
    <row r="33" spans="1:14" x14ac:dyDescent="0.3">
      <c r="B33" t="s">
        <v>73</v>
      </c>
      <c r="C33">
        <v>6.5</v>
      </c>
    </row>
    <row r="35" spans="1:14" x14ac:dyDescent="0.3">
      <c r="A35" t="s">
        <v>32</v>
      </c>
      <c r="B35" t="s">
        <v>77</v>
      </c>
      <c r="C35">
        <v>6.88</v>
      </c>
      <c r="D35" t="s">
        <v>81</v>
      </c>
      <c r="E35">
        <v>14.5</v>
      </c>
      <c r="F35" t="s">
        <v>80</v>
      </c>
      <c r="G35">
        <v>7.1</v>
      </c>
      <c r="J35" t="s">
        <v>89</v>
      </c>
      <c r="K35">
        <v>9</v>
      </c>
      <c r="N35">
        <f>C35+C36+C37+E35+E36+E37+G35+K36+K35</f>
        <v>86.68</v>
      </c>
    </row>
    <row r="36" spans="1:14" x14ac:dyDescent="0.3">
      <c r="B36" t="s">
        <v>82</v>
      </c>
      <c r="C36">
        <v>6.7</v>
      </c>
      <c r="D36" t="s">
        <v>83</v>
      </c>
      <c r="E36">
        <v>10.5</v>
      </c>
      <c r="J36" t="s">
        <v>90</v>
      </c>
      <c r="K36">
        <v>22</v>
      </c>
    </row>
    <row r="37" spans="1:14" x14ac:dyDescent="0.3">
      <c r="B37" t="s">
        <v>85</v>
      </c>
      <c r="C37">
        <v>2</v>
      </c>
      <c r="D37" t="s">
        <v>84</v>
      </c>
      <c r="E37">
        <v>8</v>
      </c>
    </row>
    <row r="39" spans="1:14" x14ac:dyDescent="0.3">
      <c r="A39" t="s">
        <v>33</v>
      </c>
      <c r="B39" t="s">
        <v>88</v>
      </c>
      <c r="C39">
        <v>5</v>
      </c>
      <c r="D39" t="s">
        <v>86</v>
      </c>
      <c r="E39">
        <v>11</v>
      </c>
      <c r="J39" t="s">
        <v>91</v>
      </c>
      <c r="K39">
        <v>19</v>
      </c>
      <c r="N39">
        <f>C39+E39+E40+K39</f>
        <v>39</v>
      </c>
    </row>
    <row r="40" spans="1:14" x14ac:dyDescent="0.3">
      <c r="D40" t="s">
        <v>87</v>
      </c>
      <c r="E40">
        <v>4</v>
      </c>
    </row>
    <row r="42" spans="1:14" x14ac:dyDescent="0.3">
      <c r="A42" t="s">
        <v>92</v>
      </c>
      <c r="B42" t="s">
        <v>99</v>
      </c>
      <c r="C42">
        <v>3.5</v>
      </c>
      <c r="D42" t="s">
        <v>100</v>
      </c>
      <c r="E42">
        <v>23</v>
      </c>
      <c r="H42" t="s">
        <v>101</v>
      </c>
      <c r="I42">
        <v>6</v>
      </c>
      <c r="J42" t="s">
        <v>103</v>
      </c>
      <c r="K42">
        <v>30</v>
      </c>
      <c r="N42">
        <f>C42+C43+C44+C45+C46+E42+I42+K42</f>
        <v>81.14</v>
      </c>
    </row>
    <row r="43" spans="1:14" x14ac:dyDescent="0.3">
      <c r="B43" t="s">
        <v>53</v>
      </c>
      <c r="C43">
        <v>1.2</v>
      </c>
    </row>
    <row r="44" spans="1:14" x14ac:dyDescent="0.3">
      <c r="B44" t="s">
        <v>82</v>
      </c>
      <c r="C44">
        <v>4.8899999999999997</v>
      </c>
    </row>
    <row r="45" spans="1:14" x14ac:dyDescent="0.3">
      <c r="B45" t="s">
        <v>102</v>
      </c>
      <c r="C45">
        <v>4.55</v>
      </c>
    </row>
    <row r="46" spans="1:14" x14ac:dyDescent="0.3">
      <c r="B46" t="s">
        <v>104</v>
      </c>
      <c r="C46">
        <v>8</v>
      </c>
    </row>
    <row r="48" spans="1:14" x14ac:dyDescent="0.3">
      <c r="A48" t="s">
        <v>93</v>
      </c>
      <c r="B48" t="s">
        <v>105</v>
      </c>
      <c r="C48">
        <v>0</v>
      </c>
      <c r="D48" t="s">
        <v>107</v>
      </c>
      <c r="E48">
        <v>0</v>
      </c>
      <c r="F48" t="s">
        <v>39</v>
      </c>
      <c r="G48">
        <v>2.5</v>
      </c>
      <c r="J48" t="s">
        <v>109</v>
      </c>
      <c r="K48">
        <v>17</v>
      </c>
      <c r="L48" t="s">
        <v>124</v>
      </c>
      <c r="M48">
        <v>5.51</v>
      </c>
      <c r="N48">
        <f>C48+C49+C50+C51+C52+E48+G48+K48+M48</f>
        <v>43.46</v>
      </c>
    </row>
    <row r="49" spans="1:14" x14ac:dyDescent="0.3">
      <c r="B49" t="s">
        <v>106</v>
      </c>
      <c r="C49">
        <v>8.1</v>
      </c>
    </row>
    <row r="50" spans="1:14" x14ac:dyDescent="0.3">
      <c r="B50" t="s">
        <v>38</v>
      </c>
      <c r="C50">
        <v>1.25</v>
      </c>
    </row>
    <row r="51" spans="1:14" x14ac:dyDescent="0.3">
      <c r="B51" t="s">
        <v>71</v>
      </c>
      <c r="C51">
        <v>1.2</v>
      </c>
    </row>
    <row r="52" spans="1:14" x14ac:dyDescent="0.3">
      <c r="B52" t="s">
        <v>108</v>
      </c>
      <c r="C52">
        <v>7.9</v>
      </c>
    </row>
    <row r="54" spans="1:14" x14ac:dyDescent="0.3">
      <c r="A54" t="s">
        <v>121</v>
      </c>
      <c r="B54" t="s">
        <v>105</v>
      </c>
      <c r="C54">
        <v>0</v>
      </c>
      <c r="D54" t="s">
        <v>111</v>
      </c>
      <c r="E54">
        <v>3</v>
      </c>
      <c r="J54" t="s">
        <v>109</v>
      </c>
      <c r="K54">
        <v>17</v>
      </c>
      <c r="N54">
        <f>C54+C55+C56+E54+E55+K54</f>
        <v>31.060000000000002</v>
      </c>
    </row>
    <row r="55" spans="1:14" x14ac:dyDescent="0.3">
      <c r="B55" t="s">
        <v>104</v>
      </c>
      <c r="C55">
        <v>5.09</v>
      </c>
      <c r="D55" t="s">
        <v>87</v>
      </c>
      <c r="E55">
        <v>3</v>
      </c>
    </row>
    <row r="56" spans="1:14" x14ac:dyDescent="0.3">
      <c r="B56" t="s">
        <v>110</v>
      </c>
      <c r="C56">
        <v>2.97</v>
      </c>
    </row>
    <row r="58" spans="1:14" x14ac:dyDescent="0.3">
      <c r="A58" t="s">
        <v>122</v>
      </c>
      <c r="B58" t="s">
        <v>105</v>
      </c>
      <c r="C58">
        <v>0</v>
      </c>
      <c r="D58" t="s">
        <v>126</v>
      </c>
      <c r="E58">
        <v>14</v>
      </c>
      <c r="F58" t="s">
        <v>127</v>
      </c>
      <c r="G58">
        <v>13.7</v>
      </c>
      <c r="J58" t="s">
        <v>112</v>
      </c>
      <c r="K58">
        <v>30</v>
      </c>
      <c r="N58">
        <f>C58+C59+K58+E58+G58</f>
        <v>59.34</v>
      </c>
    </row>
    <row r="59" spans="1:14" x14ac:dyDescent="0.3">
      <c r="B59" t="s">
        <v>38</v>
      </c>
      <c r="C59">
        <v>1.64</v>
      </c>
    </row>
    <row r="61" spans="1:14" x14ac:dyDescent="0.3">
      <c r="A61" t="s">
        <v>123</v>
      </c>
      <c r="B61" t="s">
        <v>128</v>
      </c>
      <c r="C61">
        <v>5.2</v>
      </c>
      <c r="D61" t="s">
        <v>130</v>
      </c>
      <c r="E61">
        <v>56</v>
      </c>
      <c r="J61" t="s">
        <v>112</v>
      </c>
      <c r="K61">
        <v>30</v>
      </c>
      <c r="N61">
        <f>C61+C62+E61+E62+E63</f>
        <v>73.039999999999992</v>
      </c>
    </row>
    <row r="62" spans="1:14" x14ac:dyDescent="0.3">
      <c r="B62" t="s">
        <v>129</v>
      </c>
      <c r="C62">
        <v>6.84</v>
      </c>
      <c r="D62" t="s">
        <v>131</v>
      </c>
      <c r="E62">
        <v>5</v>
      </c>
    </row>
    <row r="63" spans="1:14" x14ac:dyDescent="0.3">
      <c r="D63" t="s">
        <v>132</v>
      </c>
      <c r="E63">
        <v>0</v>
      </c>
    </row>
    <row r="65" spans="1:13" x14ac:dyDescent="0.3">
      <c r="A65" t="s">
        <v>94</v>
      </c>
      <c r="B65" t="s">
        <v>133</v>
      </c>
      <c r="C65">
        <v>6.5</v>
      </c>
      <c r="D65" t="s">
        <v>144</v>
      </c>
      <c r="E65">
        <v>0</v>
      </c>
      <c r="F65" t="s">
        <v>136</v>
      </c>
      <c r="G65">
        <v>13.7</v>
      </c>
      <c r="H65" t="s">
        <v>134</v>
      </c>
      <c r="I65">
        <v>2</v>
      </c>
      <c r="J65" t="s">
        <v>112</v>
      </c>
      <c r="K65">
        <v>30</v>
      </c>
    </row>
    <row r="66" spans="1:13" x14ac:dyDescent="0.3">
      <c r="D66" t="s">
        <v>145</v>
      </c>
      <c r="E66">
        <v>0</v>
      </c>
      <c r="H66" t="s">
        <v>135</v>
      </c>
      <c r="I66">
        <v>41.9</v>
      </c>
    </row>
    <row r="68" spans="1:13" x14ac:dyDescent="0.3">
      <c r="A68" t="s">
        <v>95</v>
      </c>
      <c r="B68" t="s">
        <v>138</v>
      </c>
      <c r="C68">
        <v>4.0999999999999996</v>
      </c>
      <c r="D68" t="s">
        <v>146</v>
      </c>
      <c r="E68">
        <v>0</v>
      </c>
      <c r="F68" t="s">
        <v>137</v>
      </c>
      <c r="G68">
        <v>7.5</v>
      </c>
      <c r="H68" t="s">
        <v>140</v>
      </c>
      <c r="I68">
        <v>3.6</v>
      </c>
      <c r="J68" t="s">
        <v>112</v>
      </c>
      <c r="K68">
        <v>30</v>
      </c>
    </row>
    <row r="69" spans="1:13" x14ac:dyDescent="0.3">
      <c r="B69" t="s">
        <v>139</v>
      </c>
      <c r="C69">
        <v>4.5</v>
      </c>
      <c r="D69" t="s">
        <v>147</v>
      </c>
      <c r="E69">
        <v>0</v>
      </c>
    </row>
    <row r="71" spans="1:13" x14ac:dyDescent="0.3">
      <c r="A71" t="s">
        <v>96</v>
      </c>
      <c r="B71" t="s">
        <v>141</v>
      </c>
      <c r="C71">
        <v>4.0999999999999996</v>
      </c>
      <c r="D71" t="s">
        <v>148</v>
      </c>
      <c r="E71">
        <v>0</v>
      </c>
      <c r="H71" t="s">
        <v>142</v>
      </c>
      <c r="I71">
        <v>19</v>
      </c>
      <c r="J71" t="s">
        <v>112</v>
      </c>
      <c r="K71">
        <v>30</v>
      </c>
      <c r="L71" t="s">
        <v>143</v>
      </c>
      <c r="M71">
        <v>0.46</v>
      </c>
    </row>
    <row r="72" spans="1:13" x14ac:dyDescent="0.3">
      <c r="D72" t="s">
        <v>144</v>
      </c>
      <c r="E72">
        <v>0</v>
      </c>
    </row>
    <row r="74" spans="1:13" x14ac:dyDescent="0.3">
      <c r="A74" t="s">
        <v>97</v>
      </c>
      <c r="B74" t="s">
        <v>149</v>
      </c>
      <c r="C74">
        <v>3.6</v>
      </c>
      <c r="F74" t="s">
        <v>151</v>
      </c>
      <c r="G74">
        <v>6.7</v>
      </c>
      <c r="H74" t="s">
        <v>152</v>
      </c>
      <c r="I74">
        <v>55</v>
      </c>
      <c r="J74" t="s">
        <v>112</v>
      </c>
      <c r="K74">
        <v>30</v>
      </c>
    </row>
    <row r="75" spans="1:13" x14ac:dyDescent="0.3">
      <c r="B75" t="s">
        <v>150</v>
      </c>
      <c r="C75">
        <v>5</v>
      </c>
    </row>
    <row r="77" spans="1:13" x14ac:dyDescent="0.3">
      <c r="A77" t="s">
        <v>98</v>
      </c>
    </row>
    <row r="82" spans="1:15" x14ac:dyDescent="0.3">
      <c r="A82" t="s">
        <v>37</v>
      </c>
      <c r="C82">
        <f>SUM(C2:C81)</f>
        <v>201.10999999999996</v>
      </c>
      <c r="E82" s="1">
        <f>SUM(E2:E81)</f>
        <v>302.34383561643835</v>
      </c>
      <c r="G82">
        <f>SUM(G2:G81)</f>
        <v>1325.2</v>
      </c>
      <c r="I82">
        <f>SUM(I2:I81)</f>
        <v>161</v>
      </c>
      <c r="K82">
        <f>SUM(K2:K81)</f>
        <v>444</v>
      </c>
      <c r="M82">
        <f>SUM(M2:M81)</f>
        <v>19.07</v>
      </c>
      <c r="N82" s="1">
        <f>SUM(C82:M82)</f>
        <v>2452.7238356164385</v>
      </c>
      <c r="O82">
        <f>N82*1460</f>
        <v>3580976.8000000003</v>
      </c>
    </row>
    <row r="83" spans="1:15" x14ac:dyDescent="0.3">
      <c r="A83" t="s">
        <v>125</v>
      </c>
      <c r="C83" s="2">
        <f>C82/$N$82</f>
        <v>8.1994555228618052E-2</v>
      </c>
      <c r="D83" s="2"/>
      <c r="E83" s="2">
        <f>E82/$N$82</f>
        <v>0.12326860090241298</v>
      </c>
      <c r="F83" s="2"/>
      <c r="G83" s="2">
        <f>G82/$N$82</f>
        <v>0.54029727307923359</v>
      </c>
      <c r="H83" s="2"/>
      <c r="I83" s="2">
        <f>I82/$N$82</f>
        <v>6.5641307701295351E-2</v>
      </c>
      <c r="J83" s="2"/>
      <c r="K83" s="2">
        <f>K82/$N$82</f>
        <v>0.18102323366071513</v>
      </c>
      <c r="L83" s="3"/>
      <c r="M83" s="2">
        <f>M82/$N$82</f>
        <v>7.77502942772486E-3</v>
      </c>
    </row>
  </sheetData>
  <mergeCells count="6">
    <mergeCell ref="L1:M1"/>
    <mergeCell ref="B1:C1"/>
    <mergeCell ref="D1:E1"/>
    <mergeCell ref="F1:G1"/>
    <mergeCell ref="H1:I1"/>
    <mergeCell ref="J1:K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pane ySplit="1" topLeftCell="A2" activePane="bottomLeft" state="frozen"/>
      <selection pane="bottomLeft" activeCell="B10" sqref="B10"/>
    </sheetView>
  </sheetViews>
  <sheetFormatPr defaultRowHeight="16.5" x14ac:dyDescent="0.3"/>
  <cols>
    <col min="1" max="1" width="33.25" bestFit="1" customWidth="1"/>
    <col min="2" max="2" width="10.25" bestFit="1" customWidth="1"/>
    <col min="4" max="4" width="25.25" bestFit="1" customWidth="1"/>
    <col min="5" max="5" width="19.125" bestFit="1" customWidth="1"/>
  </cols>
  <sheetData>
    <row r="1" spans="1:5" x14ac:dyDescent="0.3">
      <c r="B1" t="s">
        <v>165</v>
      </c>
      <c r="C1" t="s">
        <v>164</v>
      </c>
      <c r="D1" t="s">
        <v>168</v>
      </c>
      <c r="E1" t="s">
        <v>167</v>
      </c>
    </row>
    <row r="2" spans="1:5" ht="20.25" x14ac:dyDescent="0.3">
      <c r="A2" s="5" t="s">
        <v>154</v>
      </c>
      <c r="B2" s="5"/>
      <c r="C2" s="5"/>
      <c r="D2" s="5"/>
      <c r="E2" s="5"/>
    </row>
    <row r="3" spans="1:5" x14ac:dyDescent="0.3">
      <c r="B3">
        <v>360</v>
      </c>
      <c r="D3">
        <v>267</v>
      </c>
    </row>
    <row r="4" spans="1:5" x14ac:dyDescent="0.3">
      <c r="A4" t="s">
        <v>155</v>
      </c>
      <c r="B4">
        <v>43</v>
      </c>
      <c r="C4">
        <v>43</v>
      </c>
      <c r="D4">
        <v>10</v>
      </c>
    </row>
    <row r="5" spans="1:5" x14ac:dyDescent="0.3">
      <c r="A5" t="s">
        <v>156</v>
      </c>
      <c r="B5">
        <v>45</v>
      </c>
      <c r="C5">
        <v>45</v>
      </c>
      <c r="D5">
        <v>10</v>
      </c>
    </row>
    <row r="6" spans="1:5" x14ac:dyDescent="0.3">
      <c r="A6" t="s">
        <v>157</v>
      </c>
      <c r="B6">
        <v>89</v>
      </c>
      <c r="C6">
        <v>89</v>
      </c>
      <c r="D6">
        <v>29</v>
      </c>
    </row>
    <row r="7" spans="1:5" x14ac:dyDescent="0.3">
      <c r="A7" t="s">
        <v>158</v>
      </c>
      <c r="B7">
        <v>49</v>
      </c>
      <c r="C7">
        <v>49</v>
      </c>
    </row>
    <row r="8" spans="1:5" x14ac:dyDescent="0.3">
      <c r="A8" t="s">
        <v>159</v>
      </c>
      <c r="B8">
        <v>36</v>
      </c>
      <c r="C8">
        <v>36</v>
      </c>
    </row>
    <row r="9" spans="1:5" x14ac:dyDescent="0.3">
      <c r="A9" t="s">
        <v>160</v>
      </c>
      <c r="B9">
        <v>39.5</v>
      </c>
      <c r="C9">
        <v>101</v>
      </c>
    </row>
    <row r="10" spans="1:5" x14ac:dyDescent="0.3">
      <c r="A10" t="s">
        <v>182</v>
      </c>
      <c r="B10">
        <v>20</v>
      </c>
      <c r="D10">
        <v>0</v>
      </c>
    </row>
    <row r="11" spans="1:5" x14ac:dyDescent="0.3">
      <c r="A11" t="s">
        <v>161</v>
      </c>
      <c r="B11">
        <v>54.5</v>
      </c>
      <c r="C11">
        <v>123</v>
      </c>
      <c r="D11">
        <v>19</v>
      </c>
    </row>
    <row r="12" spans="1:5" x14ac:dyDescent="0.3">
      <c r="A12" t="s">
        <v>162</v>
      </c>
      <c r="B12">
        <v>6.6</v>
      </c>
      <c r="C12">
        <v>6.6</v>
      </c>
    </row>
    <row r="13" spans="1:5" x14ac:dyDescent="0.3">
      <c r="A13" t="s">
        <v>163</v>
      </c>
      <c r="B13">
        <v>9.5</v>
      </c>
      <c r="C13">
        <v>9.5</v>
      </c>
    </row>
    <row r="15" spans="1:5" x14ac:dyDescent="0.3">
      <c r="A15" t="s">
        <v>166</v>
      </c>
      <c r="B15">
        <f>SUM(B4:B13)</f>
        <v>392.1</v>
      </c>
      <c r="C15">
        <f>SUM(C4:C13)</f>
        <v>502.1</v>
      </c>
      <c r="D15">
        <f>SUM(D3:D13)</f>
        <v>335</v>
      </c>
      <c r="E15" t="s">
        <v>183</v>
      </c>
    </row>
    <row r="18" spans="1:5" ht="20.25" x14ac:dyDescent="0.3">
      <c r="A18" s="5" t="s">
        <v>169</v>
      </c>
      <c r="B18" s="5"/>
      <c r="C18" s="5"/>
      <c r="D18" s="5"/>
      <c r="E18" s="5"/>
    </row>
    <row r="19" spans="1:5" x14ac:dyDescent="0.3">
      <c r="A19" t="s">
        <v>153</v>
      </c>
      <c r="D19">
        <v>56</v>
      </c>
    </row>
    <row r="20" spans="1:5" x14ac:dyDescent="0.3">
      <c r="A20" t="s">
        <v>170</v>
      </c>
      <c r="B20">
        <v>12</v>
      </c>
    </row>
    <row r="21" spans="1:5" x14ac:dyDescent="0.3">
      <c r="A21" t="s">
        <v>171</v>
      </c>
      <c r="B21">
        <v>22</v>
      </c>
    </row>
    <row r="22" spans="1:5" x14ac:dyDescent="0.3">
      <c r="A22" t="s">
        <v>172</v>
      </c>
      <c r="B22">
        <v>9</v>
      </c>
    </row>
    <row r="23" spans="1:5" x14ac:dyDescent="0.3">
      <c r="A23" t="s">
        <v>173</v>
      </c>
      <c r="B23">
        <v>13</v>
      </c>
    </row>
    <row r="24" spans="1:5" x14ac:dyDescent="0.3">
      <c r="A24" t="s">
        <v>176</v>
      </c>
      <c r="B24">
        <v>8.5</v>
      </c>
    </row>
    <row r="25" spans="1:5" x14ac:dyDescent="0.3">
      <c r="A25" t="s">
        <v>174</v>
      </c>
      <c r="B25">
        <v>1</v>
      </c>
    </row>
    <row r="26" spans="1:5" x14ac:dyDescent="0.3">
      <c r="A26" t="s">
        <v>177</v>
      </c>
      <c r="B26">
        <v>18</v>
      </c>
    </row>
    <row r="28" spans="1:5" x14ac:dyDescent="0.3">
      <c r="A28" t="s">
        <v>166</v>
      </c>
      <c r="B28">
        <f>SUM(B20:B26)</f>
        <v>83.5</v>
      </c>
      <c r="D28">
        <v>56</v>
      </c>
      <c r="E28">
        <f>B28-D28</f>
        <v>27.5</v>
      </c>
    </row>
    <row r="30" spans="1:5" ht="20.25" x14ac:dyDescent="0.3">
      <c r="A30" s="5" t="s">
        <v>175</v>
      </c>
      <c r="B30" s="5"/>
      <c r="C30" s="5"/>
      <c r="D30" s="5"/>
      <c r="E30" s="5"/>
    </row>
    <row r="31" spans="1:5" x14ac:dyDescent="0.3">
      <c r="A31" t="s">
        <v>181</v>
      </c>
      <c r="D31">
        <f>18000/1460</f>
        <v>12.328767123287671</v>
      </c>
    </row>
    <row r="32" spans="1:5" x14ac:dyDescent="0.3">
      <c r="A32" t="s">
        <v>178</v>
      </c>
      <c r="B32">
        <v>16</v>
      </c>
      <c r="D32">
        <v>8</v>
      </c>
    </row>
    <row r="33" spans="1:5" x14ac:dyDescent="0.3">
      <c r="A33" t="s">
        <v>179</v>
      </c>
      <c r="B33">
        <v>3.5</v>
      </c>
      <c r="D33">
        <v>2.5</v>
      </c>
    </row>
    <row r="34" spans="1:5" x14ac:dyDescent="0.3">
      <c r="A34" t="s">
        <v>180</v>
      </c>
      <c r="B34">
        <v>15</v>
      </c>
      <c r="D34">
        <v>11</v>
      </c>
    </row>
    <row r="36" spans="1:5" x14ac:dyDescent="0.3">
      <c r="A36" t="s">
        <v>166</v>
      </c>
      <c r="B36">
        <f>SUM(B32:B34)</f>
        <v>34.5</v>
      </c>
      <c r="D36">
        <f>SUM(D31:D34)</f>
        <v>33.828767123287669</v>
      </c>
      <c r="E36">
        <f>B36-D36</f>
        <v>0.67123287671233101</v>
      </c>
    </row>
  </sheetData>
  <mergeCells count="3">
    <mergeCell ref="A2:E2"/>
    <mergeCell ref="A18:E18"/>
    <mergeCell ref="A30:E30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여행 가기 전 예산</vt:lpstr>
      <vt:lpstr>실제 사용 내역</vt:lpstr>
      <vt:lpstr>유레일 뮤지엄 패스 할인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snulib</dc:creator>
  <cp:lastModifiedBy>LG</cp:lastModifiedBy>
  <dcterms:created xsi:type="dcterms:W3CDTF">2014-01-20T06:49:44Z</dcterms:created>
  <dcterms:modified xsi:type="dcterms:W3CDTF">2014-02-23T23:40:32Z</dcterms:modified>
</cp:coreProperties>
</file>